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7112" windowHeight="12276" activeTab="0"/>
  </bookViews>
  <sheets>
    <sheet name="SPS Inj 14 GeV" sheetId="1" r:id="rId1"/>
    <sheet name="SPS Inj 26 GeV" sheetId="2" r:id="rId2"/>
    <sheet name="SPS Extr. 450 GeV" sheetId="3" r:id="rId3"/>
    <sheet name="LHC Inj 450 GeV" sheetId="4" r:id="rId4"/>
  </sheets>
  <definedNames/>
  <calcPr fullCalcOnLoad="1" refMode="R1C1"/>
</workbook>
</file>

<file path=xl/sharedStrings.xml><?xml version="1.0" encoding="utf-8"?>
<sst xmlns="http://schemas.openxmlformats.org/spreadsheetml/2006/main" count="150" uniqueCount="46">
  <si>
    <t>beta</t>
  </si>
  <si>
    <t>beta times gamma</t>
  </si>
  <si>
    <t>h</t>
  </si>
  <si>
    <t>gamma</t>
  </si>
  <si>
    <t>alphap</t>
  </si>
  <si>
    <t>c [m/s]</t>
  </si>
  <si>
    <t>f0 [Hz]</t>
  </si>
  <si>
    <t>w0 [rad/s]</t>
  </si>
  <si>
    <t>gammat</t>
  </si>
  <si>
    <t>fRF central [Hz]</t>
  </si>
  <si>
    <t>R SPS [m]</t>
  </si>
  <si>
    <t>Mass p [GeV]</t>
  </si>
  <si>
    <t>E [GeV]</t>
  </si>
  <si>
    <t>dp/p</t>
  </si>
  <si>
    <t>dfRF/fRF</t>
  </si>
  <si>
    <t>dp/p [permill]</t>
  </si>
  <si>
    <t>dfRF [Hz]</t>
  </si>
  <si>
    <t>SPS p [GeV/c]</t>
  </si>
  <si>
    <t>Momentum compaction</t>
  </si>
  <si>
    <t>Harmonic number</t>
  </si>
  <si>
    <t>P mass</t>
  </si>
  <si>
    <t>Revolution frequency</t>
  </si>
  <si>
    <t>Central RF frequency</t>
  </si>
  <si>
    <t>T0 [microsec]</t>
  </si>
  <si>
    <t xml:space="preserve">Revolution period </t>
  </si>
  <si>
    <t>dp/p change per Hz at constant B field</t>
  </si>
  <si>
    <t>dbeta/beta</t>
  </si>
  <si>
    <t>dp/p or dB/B</t>
  </si>
  <si>
    <t>RF frequency change as a function of the relative p or B change</t>
  </si>
  <si>
    <t>dp/p or dB/B [permill]</t>
  </si>
  <si>
    <t>LHC p [GeV/c]</t>
  </si>
  <si>
    <t>R LHC [m]</t>
  </si>
  <si>
    <t>Radius : measured 1100.0099 +- 0.0004 (MAD/nom = 1100)</t>
  </si>
  <si>
    <t>RF frequency change in Hz for a 1 permill field change</t>
  </si>
  <si>
    <t>SPS fRF [Hz] @ extr</t>
  </si>
  <si>
    <t>SPS fRF - fRF central [Hz]</t>
  </si>
  <si>
    <t>fRF error @ extr [Hz]</t>
  </si>
  <si>
    <t>dp/p [permill] @ extr.</t>
  </si>
  <si>
    <t>RF frequency error at extraction</t>
  </si>
  <si>
    <t>dp/p error at extraction due to RF frequency error</t>
  </si>
  <si>
    <t>R LHC error [mm]</t>
  </si>
  <si>
    <t>fRF capture [Hz]</t>
  </si>
  <si>
    <t>C LHC error [mm]</t>
  </si>
  <si>
    <t>Radius from MADX machine length</t>
  </si>
  <si>
    <t>First capture frequency</t>
  </si>
  <si>
    <t>Central RF frequency - nominal from MAD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</si>
</sst>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0000000"/>
    <numFmt numFmtId="170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 vertical="top"/>
    </xf>
    <xf numFmtId="16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12" borderId="0" xfId="0" applyFill="1" applyAlignment="1">
      <alignment horizontal="center" vertical="top"/>
    </xf>
    <xf numFmtId="164" fontId="0" fillId="12" borderId="0" xfId="0" applyNumberForma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4.00390625" style="0" customWidth="1"/>
    <col min="2" max="2" width="26.28125" style="0" customWidth="1"/>
    <col min="3" max="3" width="22.28125" style="0" customWidth="1"/>
    <col min="5" max="5" width="57.421875" style="0" customWidth="1"/>
  </cols>
  <sheetData>
    <row r="1" s="1" customFormat="1" ht="12.75">
      <c r="E1" s="16"/>
    </row>
    <row r="2" spans="1:5" s="1" customFormat="1" ht="12.75">
      <c r="A2" s="12" t="s">
        <v>17</v>
      </c>
      <c r="B2" s="6">
        <v>14</v>
      </c>
      <c r="E2" s="16"/>
    </row>
    <row r="3" spans="1:5" s="1" customFormat="1" ht="12.75">
      <c r="A3" s="8"/>
      <c r="B3" s="13"/>
      <c r="E3" s="16"/>
    </row>
    <row r="4" spans="1:5" s="1" customFormat="1" ht="12.75">
      <c r="A4" s="11" t="s">
        <v>4</v>
      </c>
      <c r="B4" s="1">
        <v>0.0019181</v>
      </c>
      <c r="E4" s="16"/>
    </row>
    <row r="5" spans="1:5" s="1" customFormat="1" ht="12.75">
      <c r="A5" s="1" t="s">
        <v>8</v>
      </c>
      <c r="B5" s="5">
        <f>1/SQRT(B4)</f>
        <v>22.83307364031009</v>
      </c>
      <c r="E5" s="17" t="s">
        <v>18</v>
      </c>
    </row>
    <row r="6" spans="1:5" s="1" customFormat="1" ht="12.75">
      <c r="A6" s="1" t="s">
        <v>2</v>
      </c>
      <c r="B6" s="1">
        <v>4620</v>
      </c>
      <c r="E6" s="17" t="s">
        <v>19</v>
      </c>
    </row>
    <row r="7" spans="1:5" s="1" customFormat="1" ht="12.75">
      <c r="A7" s="1" t="s">
        <v>5</v>
      </c>
      <c r="B7" s="7">
        <v>299792458</v>
      </c>
      <c r="C7" s="7"/>
      <c r="E7" s="16"/>
    </row>
    <row r="8" spans="1:5" s="1" customFormat="1" ht="12.75">
      <c r="A8" s="11" t="s">
        <v>10</v>
      </c>
      <c r="B8" s="1">
        <v>1100.01</v>
      </c>
      <c r="E8" s="17" t="s">
        <v>32</v>
      </c>
    </row>
    <row r="9" spans="1:5" s="1" customFormat="1" ht="12.75">
      <c r="A9" s="11" t="s">
        <v>11</v>
      </c>
      <c r="B9" s="1">
        <v>0.93827</v>
      </c>
      <c r="E9" s="17" t="s">
        <v>20</v>
      </c>
    </row>
    <row r="10" spans="1:5" s="1" customFormat="1" ht="12.75">
      <c r="A10" s="11" t="s">
        <v>12</v>
      </c>
      <c r="B10" s="2">
        <f>SQRT(B9^2+B2^2)</f>
        <v>14.031405866587281</v>
      </c>
      <c r="E10" s="16"/>
    </row>
    <row r="11" spans="1:5" s="1" customFormat="1" ht="12.75">
      <c r="A11" s="1" t="s">
        <v>3</v>
      </c>
      <c r="B11" s="2">
        <f>B10/B9</f>
        <v>14.954550253751352</v>
      </c>
      <c r="E11" s="16"/>
    </row>
    <row r="12" spans="1:5" s="1" customFormat="1" ht="12.75">
      <c r="A12" s="1" t="s">
        <v>0</v>
      </c>
      <c r="B12" s="10">
        <f>SQRT(1-1/(B11^2))</f>
        <v>0.9977617448396908</v>
      </c>
      <c r="E12" s="16"/>
    </row>
    <row r="13" spans="1:5" s="1" customFormat="1" ht="12.75">
      <c r="A13" s="1" t="s">
        <v>1</v>
      </c>
      <c r="B13" s="2">
        <f>B11*B12</f>
        <v>14.92107815447579</v>
      </c>
      <c r="E13" s="16"/>
    </row>
    <row r="14" spans="1:5" s="1" customFormat="1" ht="12.75">
      <c r="A14" s="1" t="s">
        <v>7</v>
      </c>
      <c r="B14" s="4">
        <f>B12*B7/B8</f>
        <v>271926.11520246154</v>
      </c>
      <c r="E14" s="16"/>
    </row>
    <row r="15" spans="1:5" s="1" customFormat="1" ht="12.75">
      <c r="A15" s="1" t="s">
        <v>6</v>
      </c>
      <c r="B15" s="9">
        <f>B14/(2*PI())</f>
        <v>43278.385390247946</v>
      </c>
      <c r="E15" s="17" t="s">
        <v>21</v>
      </c>
    </row>
    <row r="16" spans="1:5" s="1" customFormat="1" ht="12.75">
      <c r="A16" s="11" t="s">
        <v>23</v>
      </c>
      <c r="B16" s="2">
        <f>1000*1000/B15</f>
        <v>23.106222447599283</v>
      </c>
      <c r="E16" s="17" t="s">
        <v>24</v>
      </c>
    </row>
    <row r="17" spans="1:5" s="1" customFormat="1" ht="12.75">
      <c r="A17" s="11" t="s">
        <v>9</v>
      </c>
      <c r="B17" s="1">
        <f>B6*B15</f>
        <v>199946140.5029455</v>
      </c>
      <c r="E17" s="17" t="s">
        <v>22</v>
      </c>
    </row>
    <row r="18" spans="2:5" s="1" customFormat="1" ht="12.75">
      <c r="B18" s="9"/>
      <c r="E18" s="16"/>
    </row>
    <row r="19" spans="1:5" s="1" customFormat="1" ht="14.25" customHeight="1">
      <c r="A19" s="1" t="s">
        <v>13</v>
      </c>
      <c r="B19" s="9">
        <f>-1/(B4-(1/(B11*B11)))</f>
        <v>391.63460119394176</v>
      </c>
      <c r="C19" s="1" t="s">
        <v>14</v>
      </c>
      <c r="E19" s="16"/>
    </row>
    <row r="20" spans="1:5" s="1" customFormat="1" ht="15.75" customHeight="1">
      <c r="A20" s="14" t="s">
        <v>15</v>
      </c>
      <c r="B20" s="15">
        <f>-1000/(B4-(1/(B11*B11)))*1/(B17)</f>
        <v>0.0019587004790831276</v>
      </c>
      <c r="C20" s="14" t="s">
        <v>16</v>
      </c>
      <c r="D20" s="15"/>
      <c r="E20" s="17" t="s">
        <v>25</v>
      </c>
    </row>
    <row r="21" s="1" customFormat="1" ht="12.75">
      <c r="E21" s="16"/>
    </row>
    <row r="22" spans="1:5" s="1" customFormat="1" ht="12.75">
      <c r="A22" s="11" t="s">
        <v>26</v>
      </c>
      <c r="B22" s="1">
        <f>1-B12*B12</f>
        <v>0.0044715005344556635</v>
      </c>
      <c r="C22" s="11" t="s">
        <v>13</v>
      </c>
      <c r="E22" s="16"/>
    </row>
    <row r="23" spans="1:5" s="1" customFormat="1" ht="14.25" customHeight="1">
      <c r="A23" s="14" t="s">
        <v>14</v>
      </c>
      <c r="B23" s="15">
        <f>1/(B11*B11)</f>
        <v>0.004471500534455813</v>
      </c>
      <c r="C23" s="14" t="s">
        <v>27</v>
      </c>
      <c r="D23" s="15"/>
      <c r="E23" s="17" t="s">
        <v>28</v>
      </c>
    </row>
    <row r="24" spans="1:5" s="1" customFormat="1" ht="12.75">
      <c r="A24" s="11" t="s">
        <v>16</v>
      </c>
      <c r="B24" s="18">
        <f>0.001*B17/(B11*B11)</f>
        <v>894.059274121298</v>
      </c>
      <c r="C24" s="14" t="s">
        <v>29</v>
      </c>
      <c r="E24" s="17" t="s">
        <v>33</v>
      </c>
    </row>
    <row r="25" s="1" customFormat="1" ht="12.75">
      <c r="E25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B1">
      <selection activeCell="B33" sqref="B33"/>
    </sheetView>
  </sheetViews>
  <sheetFormatPr defaultColWidth="9.140625" defaultRowHeight="12.75"/>
  <cols>
    <col min="1" max="1" width="56.7109375" style="1" customWidth="1"/>
    <col min="2" max="2" width="16.00390625" style="1" customWidth="1"/>
    <col min="3" max="3" width="22.140625" style="1" customWidth="1"/>
    <col min="4" max="4" width="15.8515625" style="1" customWidth="1"/>
    <col min="5" max="5" width="67.8515625" style="16" customWidth="1"/>
    <col min="6" max="6" width="33.7109375" style="1" customWidth="1"/>
    <col min="7" max="7" width="39.28125" style="1" bestFit="1" customWidth="1"/>
    <col min="8" max="8" width="41.421875" style="1" bestFit="1" customWidth="1"/>
    <col min="9" max="16384" width="9.140625" style="1" customWidth="1"/>
  </cols>
  <sheetData>
    <row r="2" spans="1:2" ht="12.75">
      <c r="A2" s="12" t="s">
        <v>17</v>
      </c>
      <c r="B2" s="6">
        <v>26</v>
      </c>
    </row>
    <row r="3" spans="1:2" ht="12.75">
      <c r="A3" s="8"/>
      <c r="B3" s="13"/>
    </row>
    <row r="4" spans="1:2" ht="12.75">
      <c r="A4" s="11" t="s">
        <v>4</v>
      </c>
      <c r="B4" s="1">
        <v>0.0019181</v>
      </c>
    </row>
    <row r="5" spans="1:5" ht="12.75">
      <c r="A5" s="1" t="s">
        <v>8</v>
      </c>
      <c r="B5" s="5">
        <f>1/SQRT(B4)</f>
        <v>22.83307364031009</v>
      </c>
      <c r="E5" s="17" t="s">
        <v>18</v>
      </c>
    </row>
    <row r="6" spans="1:5" ht="12.75">
      <c r="A6" s="1" t="s">
        <v>2</v>
      </c>
      <c r="B6" s="1">
        <v>4620</v>
      </c>
      <c r="E6" s="17" t="s">
        <v>19</v>
      </c>
    </row>
    <row r="7" spans="1:3" ht="12.75">
      <c r="A7" s="1" t="s">
        <v>5</v>
      </c>
      <c r="B7" s="7">
        <v>299792458</v>
      </c>
      <c r="C7" s="7"/>
    </row>
    <row r="8" spans="1:5" ht="12.75">
      <c r="A8" s="11" t="s">
        <v>10</v>
      </c>
      <c r="B8" s="1">
        <v>1100.01</v>
      </c>
      <c r="E8" s="17" t="s">
        <v>32</v>
      </c>
    </row>
    <row r="9" spans="1:5" ht="12.75">
      <c r="A9" s="11" t="s">
        <v>11</v>
      </c>
      <c r="B9" s="1">
        <v>0.93827</v>
      </c>
      <c r="E9" s="17" t="s">
        <v>20</v>
      </c>
    </row>
    <row r="10" spans="1:2" ht="12.75">
      <c r="A10" s="11" t="s">
        <v>12</v>
      </c>
      <c r="B10" s="2">
        <f>SQRT(B9^2+B2^2)</f>
        <v>26.01692431078086</v>
      </c>
    </row>
    <row r="11" spans="1:2" ht="12.75">
      <c r="A11" s="1" t="s">
        <v>3</v>
      </c>
      <c r="B11" s="2">
        <f>B10/B9</f>
        <v>27.72861149858874</v>
      </c>
    </row>
    <row r="12" spans="1:2" ht="12.75">
      <c r="A12" s="1" t="s">
        <v>0</v>
      </c>
      <c r="B12" s="10">
        <f>SQRT(1-1/(B11^2))</f>
        <v>0.9993494884107479</v>
      </c>
    </row>
    <row r="13" spans="1:2" ht="12.75">
      <c r="A13" s="1" t="s">
        <v>1</v>
      </c>
      <c r="B13" s="2">
        <f>B11*B12</f>
        <v>27.71057371545504</v>
      </c>
    </row>
    <row r="14" spans="1:2" ht="12.75">
      <c r="A14" s="1" t="s">
        <v>7</v>
      </c>
      <c r="B14" s="4">
        <f>B12*B7/B8</f>
        <v>272358.83267579443</v>
      </c>
    </row>
    <row r="15" spans="1:5" ht="12.75">
      <c r="A15" s="1" t="s">
        <v>6</v>
      </c>
      <c r="B15" s="9">
        <f>B14/(2*PI())</f>
        <v>43347.25451509111</v>
      </c>
      <c r="E15" s="17" t="s">
        <v>21</v>
      </c>
    </row>
    <row r="16" spans="1:5" ht="12.75">
      <c r="A16" s="11" t="s">
        <v>23</v>
      </c>
      <c r="B16" s="2">
        <f>1000*1000/B15</f>
        <v>23.06951181076198</v>
      </c>
      <c r="E16" s="17" t="s">
        <v>24</v>
      </c>
    </row>
    <row r="17" spans="1:5" ht="12.75">
      <c r="A17" s="11" t="s">
        <v>9</v>
      </c>
      <c r="B17" s="1">
        <f>B6*B15</f>
        <v>200264315.85972092</v>
      </c>
      <c r="E17" s="17" t="s">
        <v>22</v>
      </c>
    </row>
    <row r="18" ht="12.75">
      <c r="B18" s="9"/>
    </row>
    <row r="19" spans="1:3" ht="14.25" customHeight="1">
      <c r="A19" s="1" t="s">
        <v>13</v>
      </c>
      <c r="B19" s="9">
        <f>-1/(B4-(1/(B11*B11)))</f>
        <v>-1619.4332329366266</v>
      </c>
      <c r="C19" s="1" t="s">
        <v>14</v>
      </c>
    </row>
    <row r="20" spans="1:5" ht="15.75" customHeight="1">
      <c r="A20" s="14" t="s">
        <v>15</v>
      </c>
      <c r="B20" s="15">
        <f>-1000/(B4-(1/(B11*B11)))*1/(B17)</f>
        <v>-0.008086479241119474</v>
      </c>
      <c r="C20" s="14" t="s">
        <v>16</v>
      </c>
      <c r="D20" s="15"/>
      <c r="E20" s="17" t="s">
        <v>25</v>
      </c>
    </row>
    <row r="22" spans="1:3" ht="12.75">
      <c r="A22" s="11" t="s">
        <v>26</v>
      </c>
      <c r="B22" s="1">
        <f>1-B12*B12</f>
        <v>0.001300600013176445</v>
      </c>
      <c r="C22" s="11" t="s">
        <v>13</v>
      </c>
    </row>
    <row r="23" spans="1:5" ht="14.25" customHeight="1">
      <c r="A23" s="14" t="s">
        <v>14</v>
      </c>
      <c r="B23" s="15">
        <f>1/(B11*B11)</f>
        <v>0.0013006000131764413</v>
      </c>
      <c r="C23" s="14" t="s">
        <v>27</v>
      </c>
      <c r="D23" s="15"/>
      <c r="E23" s="17" t="s">
        <v>28</v>
      </c>
    </row>
    <row r="24" spans="1:5" ht="12.75">
      <c r="A24" s="11" t="s">
        <v>16</v>
      </c>
      <c r="B24" s="18">
        <f>0.001*B17/(B11*B11)</f>
        <v>260.46377184592404</v>
      </c>
      <c r="C24" s="14" t="s">
        <v>29</v>
      </c>
      <c r="E24" s="17" t="s">
        <v>33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29.421875" style="0" customWidth="1"/>
    <col min="2" max="2" width="28.8515625" style="0" customWidth="1"/>
    <col min="3" max="3" width="22.140625" style="0" customWidth="1"/>
    <col min="4" max="4" width="11.28125" style="0" customWidth="1"/>
    <col min="5" max="5" width="61.28125" style="0" customWidth="1"/>
  </cols>
  <sheetData>
    <row r="1" s="1" customFormat="1" ht="12.75">
      <c r="E1" s="16"/>
    </row>
    <row r="2" spans="1:5" s="1" customFormat="1" ht="12.75">
      <c r="A2" s="12" t="s">
        <v>17</v>
      </c>
      <c r="B2" s="6">
        <v>450</v>
      </c>
      <c r="E2" s="16"/>
    </row>
    <row r="3" spans="1:5" s="1" customFormat="1" ht="12.75">
      <c r="A3" s="8"/>
      <c r="B3" s="13"/>
      <c r="E3" s="16"/>
    </row>
    <row r="4" spans="1:5" s="1" customFormat="1" ht="12.75">
      <c r="A4" s="11" t="s">
        <v>4</v>
      </c>
      <c r="B4" s="1">
        <v>0.0019181</v>
      </c>
      <c r="E4" s="16"/>
    </row>
    <row r="5" spans="1:5" s="1" customFormat="1" ht="12.75">
      <c r="A5" s="1" t="s">
        <v>8</v>
      </c>
      <c r="B5" s="5">
        <f>1/SQRT(B4)</f>
        <v>22.83307364031009</v>
      </c>
      <c r="E5" s="17" t="s">
        <v>18</v>
      </c>
    </row>
    <row r="6" spans="1:5" s="1" customFormat="1" ht="12.75">
      <c r="A6" s="1" t="s">
        <v>2</v>
      </c>
      <c r="B6" s="1">
        <v>4620</v>
      </c>
      <c r="E6" s="17" t="s">
        <v>19</v>
      </c>
    </row>
    <row r="7" spans="1:5" s="1" customFormat="1" ht="12.75">
      <c r="A7" s="1" t="s">
        <v>5</v>
      </c>
      <c r="B7" s="7">
        <v>299792458</v>
      </c>
      <c r="C7" s="7"/>
      <c r="E7" s="16"/>
    </row>
    <row r="8" spans="1:5" s="1" customFormat="1" ht="12.75">
      <c r="A8" s="11" t="s">
        <v>10</v>
      </c>
      <c r="B8" s="1">
        <v>1100.01</v>
      </c>
      <c r="E8" s="17" t="s">
        <v>32</v>
      </c>
    </row>
    <row r="9" spans="1:5" s="1" customFormat="1" ht="12.75">
      <c r="A9" s="11" t="s">
        <v>11</v>
      </c>
      <c r="B9" s="1">
        <v>0.93827</v>
      </c>
      <c r="E9" s="17" t="s">
        <v>20</v>
      </c>
    </row>
    <row r="10" spans="1:5" s="1" customFormat="1" ht="12.75">
      <c r="A10" s="11" t="s">
        <v>12</v>
      </c>
      <c r="B10" s="2">
        <f>SQRT(B9^2+B2^2)</f>
        <v>450.0009781662623</v>
      </c>
      <c r="E10" s="16"/>
    </row>
    <row r="11" spans="1:5" s="1" customFormat="1" ht="12.75">
      <c r="A11" s="1" t="s">
        <v>3</v>
      </c>
      <c r="B11" s="2">
        <f>B10/B9</f>
        <v>479.60712605781094</v>
      </c>
      <c r="E11" s="16"/>
    </row>
    <row r="12" spans="1:5" s="1" customFormat="1" ht="12.75">
      <c r="A12" s="1" t="s">
        <v>0</v>
      </c>
      <c r="B12" s="19">
        <f>SQRT(1-1/(B11^2))</f>
        <v>0.9999978263019198</v>
      </c>
      <c r="E12" s="16"/>
    </row>
    <row r="13" spans="1:5" s="1" customFormat="1" ht="12.75">
      <c r="A13" s="1" t="s">
        <v>1</v>
      </c>
      <c r="B13" s="2">
        <f>B11*B12</f>
        <v>479.60608353672177</v>
      </c>
      <c r="E13" s="16"/>
    </row>
    <row r="14" spans="1:5" s="1" customFormat="1" ht="12.75">
      <c r="A14" s="1" t="s">
        <v>7</v>
      </c>
      <c r="B14" s="4">
        <f>B12*B7/B8</f>
        <v>272535.5281694799</v>
      </c>
      <c r="E14" s="16"/>
    </row>
    <row r="15" spans="1:5" s="1" customFormat="1" ht="12.75">
      <c r="A15" s="1" t="s">
        <v>6</v>
      </c>
      <c r="B15" s="9">
        <f>B14/(2*PI())</f>
        <v>43375.376476333215</v>
      </c>
      <c r="E15" s="17" t="s">
        <v>21</v>
      </c>
    </row>
    <row r="16" spans="1:5" s="1" customFormat="1" ht="12.75">
      <c r="A16" s="11" t="s">
        <v>23</v>
      </c>
      <c r="B16" s="2">
        <f>1000*1000/B15</f>
        <v>23.054554939612505</v>
      </c>
      <c r="E16" s="17" t="s">
        <v>24</v>
      </c>
    </row>
    <row r="17" spans="1:5" s="1" customFormat="1" ht="12.75">
      <c r="A17" s="11" t="s">
        <v>9</v>
      </c>
      <c r="B17" s="1">
        <f>B6*B15</f>
        <v>200394239.32065946</v>
      </c>
      <c r="E17" s="17" t="s">
        <v>22</v>
      </c>
    </row>
    <row r="18" spans="2:5" s="1" customFormat="1" ht="12.75">
      <c r="B18" s="9"/>
      <c r="E18" s="16"/>
    </row>
    <row r="19" spans="1:5" s="1" customFormat="1" ht="14.25" customHeight="1">
      <c r="A19" s="1" t="s">
        <v>13</v>
      </c>
      <c r="B19" s="9">
        <f>-1/(B4-(1/(B11*B11)))</f>
        <v>-522.5335790659233</v>
      </c>
      <c r="C19" s="1" t="s">
        <v>14</v>
      </c>
      <c r="E19" s="16"/>
    </row>
    <row r="20" spans="1:5" s="1" customFormat="1" ht="15.75" customHeight="1">
      <c r="A20" s="14" t="s">
        <v>15</v>
      </c>
      <c r="B20" s="15">
        <f>-1000/(B4-(1/(B11*B11)))*1/(B17)</f>
        <v>-0.0026075279451012305</v>
      </c>
      <c r="C20" s="14" t="s">
        <v>16</v>
      </c>
      <c r="D20" s="15"/>
      <c r="E20" s="17" t="s">
        <v>25</v>
      </c>
    </row>
    <row r="21" s="1" customFormat="1" ht="12.75">
      <c r="E21" s="16"/>
    </row>
    <row r="22" spans="1:5" s="1" customFormat="1" ht="12.75">
      <c r="A22" s="11" t="s">
        <v>26</v>
      </c>
      <c r="B22" s="1">
        <f>1-B12*B12</f>
        <v>4.34739143539975E-06</v>
      </c>
      <c r="C22" s="11" t="s">
        <v>13</v>
      </c>
      <c r="E22" s="16"/>
    </row>
    <row r="23" spans="1:5" s="1" customFormat="1" ht="14.25" customHeight="1">
      <c r="A23" s="14" t="s">
        <v>14</v>
      </c>
      <c r="B23" s="15">
        <f>1/(B11*B11)</f>
        <v>4.347391435414185E-06</v>
      </c>
      <c r="C23" s="14" t="s">
        <v>27</v>
      </c>
      <c r="D23" s="15"/>
      <c r="E23" s="17" t="s">
        <v>28</v>
      </c>
    </row>
    <row r="24" spans="1:5" s="1" customFormat="1" ht="12.75">
      <c r="A24" s="11" t="s">
        <v>16</v>
      </c>
      <c r="B24" s="20">
        <f>0.001*B17/(B11*B11)</f>
        <v>0.8711921997289754</v>
      </c>
      <c r="C24" s="14" t="s">
        <v>29</v>
      </c>
      <c r="E24" s="17" t="s">
        <v>33</v>
      </c>
    </row>
    <row r="25" s="1" customFormat="1" ht="12.75">
      <c r="E25" s="16"/>
    </row>
    <row r="26" spans="1:5" ht="12.75">
      <c r="A26" s="21" t="s">
        <v>36</v>
      </c>
      <c r="B26" s="25">
        <v>126</v>
      </c>
      <c r="E26" s="24" t="s">
        <v>38</v>
      </c>
    </row>
    <row r="27" spans="1:5" ht="12.75">
      <c r="A27" s="21" t="s">
        <v>37</v>
      </c>
      <c r="B27" s="26">
        <f>B20*B26</f>
        <v>-0.32854852108275506</v>
      </c>
      <c r="E27" s="27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8.140625" style="0" customWidth="1"/>
    <col min="2" max="2" width="26.57421875" style="0" customWidth="1"/>
    <col min="3" max="3" width="19.8515625" style="0" customWidth="1"/>
    <col min="5" max="5" width="50.57421875" style="0" customWidth="1"/>
  </cols>
  <sheetData>
    <row r="1" s="1" customFormat="1" ht="12.75">
      <c r="E1" s="16"/>
    </row>
    <row r="2" spans="1:5" s="1" customFormat="1" ht="12.75">
      <c r="A2" s="12" t="s">
        <v>30</v>
      </c>
      <c r="B2" s="6">
        <v>450</v>
      </c>
      <c r="E2" s="16"/>
    </row>
    <row r="3" spans="1:5" s="1" customFormat="1" ht="12.75">
      <c r="A3" s="8"/>
      <c r="B3" s="13"/>
      <c r="E3" s="16"/>
    </row>
    <row r="4" spans="1:5" s="1" customFormat="1" ht="12.75">
      <c r="A4" s="11" t="s">
        <v>4</v>
      </c>
      <c r="B4" s="1">
        <v>0.0003214992</v>
      </c>
      <c r="E4" s="16"/>
    </row>
    <row r="5" spans="1:5" s="1" customFormat="1" ht="12.75">
      <c r="A5" s="1" t="s">
        <v>8</v>
      </c>
      <c r="B5" s="5">
        <f>1/SQRT(B4)</f>
        <v>55.77120804210949</v>
      </c>
      <c r="E5" s="17" t="s">
        <v>18</v>
      </c>
    </row>
    <row r="6" spans="1:5" s="1" customFormat="1" ht="12.75">
      <c r="A6" s="1" t="s">
        <v>2</v>
      </c>
      <c r="B6" s="1">
        <v>35640</v>
      </c>
      <c r="E6" s="17" t="s">
        <v>19</v>
      </c>
    </row>
    <row r="7" spans="1:5" s="1" customFormat="1" ht="12.75">
      <c r="A7" s="1" t="s">
        <v>5</v>
      </c>
      <c r="B7" s="7">
        <v>299792458</v>
      </c>
      <c r="C7" s="7"/>
      <c r="E7" s="16"/>
    </row>
    <row r="8" spans="1:5" s="1" customFormat="1" ht="12.75">
      <c r="A8" s="11" t="s">
        <v>31</v>
      </c>
      <c r="B8" s="11">
        <f>26658.8832/(2*PI())</f>
        <v>4242.893038589485</v>
      </c>
      <c r="E8" s="17" t="s">
        <v>43</v>
      </c>
    </row>
    <row r="9" spans="1:5" s="1" customFormat="1" ht="12.75">
      <c r="A9" s="11" t="s">
        <v>11</v>
      </c>
      <c r="B9" s="1">
        <v>0.93827</v>
      </c>
      <c r="E9" s="17" t="s">
        <v>20</v>
      </c>
    </row>
    <row r="10" spans="1:5" s="1" customFormat="1" ht="12.75">
      <c r="A10" s="11" t="s">
        <v>12</v>
      </c>
      <c r="B10" s="2">
        <f>SQRT(B9^2+B2^2)</f>
        <v>450.0009781662623</v>
      </c>
      <c r="E10" s="16"/>
    </row>
    <row r="11" spans="1:5" s="1" customFormat="1" ht="12.75">
      <c r="A11" s="1" t="s">
        <v>3</v>
      </c>
      <c r="B11" s="2">
        <f>B10/B9</f>
        <v>479.60712605781094</v>
      </c>
      <c r="E11" s="16"/>
    </row>
    <row r="12" spans="1:5" s="1" customFormat="1" ht="12.75">
      <c r="A12" s="1" t="s">
        <v>0</v>
      </c>
      <c r="B12" s="19">
        <f>SQRT(1-1/(B11^2))</f>
        <v>0.9999978263019198</v>
      </c>
      <c r="E12" s="16"/>
    </row>
    <row r="13" spans="1:5" s="1" customFormat="1" ht="12.75">
      <c r="A13" s="1" t="s">
        <v>1</v>
      </c>
      <c r="B13" s="2">
        <f>B11*B12</f>
        <v>479.60608353672177</v>
      </c>
      <c r="E13" s="16"/>
    </row>
    <row r="14" spans="1:5" s="1" customFormat="1" ht="12.75">
      <c r="A14" s="1" t="s">
        <v>7</v>
      </c>
      <c r="B14" s="4">
        <f>B12*B7/B8</f>
        <v>70657.40371371062</v>
      </c>
      <c r="E14" s="16"/>
    </row>
    <row r="15" spans="1:5" s="1" customFormat="1" ht="12.75">
      <c r="A15" s="1" t="s">
        <v>6</v>
      </c>
      <c r="B15" s="9">
        <f>B14/(2*PI())</f>
        <v>11245.475067076688</v>
      </c>
      <c r="E15" s="17" t="s">
        <v>21</v>
      </c>
    </row>
    <row r="16" spans="1:5" s="1" customFormat="1" ht="12.75">
      <c r="A16" s="11" t="s">
        <v>23</v>
      </c>
      <c r="B16" s="2">
        <f>1000*1000/B15</f>
        <v>88.92465583136583</v>
      </c>
      <c r="E16" s="17" t="s">
        <v>24</v>
      </c>
    </row>
    <row r="17" spans="1:5" s="1" customFormat="1" ht="12.75">
      <c r="A17" s="11" t="s">
        <v>9</v>
      </c>
      <c r="B17" s="3">
        <f>B6*B15</f>
        <v>400788731.39061314</v>
      </c>
      <c r="E17" s="17" t="s">
        <v>45</v>
      </c>
    </row>
    <row r="18" spans="1:5" s="1" customFormat="1" ht="12.75">
      <c r="A18" s="11" t="s">
        <v>41</v>
      </c>
      <c r="B18" s="3">
        <v>400788963</v>
      </c>
      <c r="E18" s="17" t="s">
        <v>44</v>
      </c>
    </row>
    <row r="19" spans="1:5" s="1" customFormat="1" ht="12.75">
      <c r="A19" s="11"/>
      <c r="E19" s="17"/>
    </row>
    <row r="20" spans="1:5" s="1" customFormat="1" ht="12.75">
      <c r="A20" s="21" t="s">
        <v>34</v>
      </c>
      <c r="B20" s="22">
        <f>0.5*B17</f>
        <v>200394365.69530657</v>
      </c>
      <c r="E20" s="17"/>
    </row>
    <row r="21" spans="1:5" s="1" customFormat="1" ht="12.75">
      <c r="A21" s="21" t="s">
        <v>35</v>
      </c>
      <c r="B21" s="23">
        <f>B20-200394239</f>
        <v>126.69530656933784</v>
      </c>
      <c r="E21" s="17"/>
    </row>
    <row r="22" spans="2:5" s="1" customFormat="1" ht="12.75">
      <c r="B22" s="9"/>
      <c r="E22" s="16"/>
    </row>
    <row r="23" spans="1:5" s="1" customFormat="1" ht="12.75">
      <c r="A23" s="11" t="s">
        <v>40</v>
      </c>
      <c r="B23" s="9">
        <f>1000*B8*(B18-B17)/(B17)</f>
        <v>2.451899911896843</v>
      </c>
      <c r="E23" s="16"/>
    </row>
    <row r="24" spans="1:5" s="1" customFormat="1" ht="12.75">
      <c r="A24" s="11" t="s">
        <v>42</v>
      </c>
      <c r="B24" s="9">
        <f>2*PI()*B23</f>
        <v>15.405741501105165</v>
      </c>
      <c r="E24" s="16"/>
    </row>
    <row r="25" spans="2:5" s="1" customFormat="1" ht="12.75">
      <c r="B25" s="9"/>
      <c r="E25" s="16"/>
    </row>
    <row r="26" spans="1:5" s="1" customFormat="1" ht="14.25" customHeight="1">
      <c r="A26" s="1" t="s">
        <v>13</v>
      </c>
      <c r="B26" s="9">
        <f>-1/(B4-(1/(B11*B11)))</f>
        <v>-3153.0641572751956</v>
      </c>
      <c r="C26" s="1" t="s">
        <v>14</v>
      </c>
      <c r="E26" s="16"/>
    </row>
    <row r="27" spans="1:5" s="1" customFormat="1" ht="15.75" customHeight="1">
      <c r="A27" s="14" t="s">
        <v>15</v>
      </c>
      <c r="B27" s="15">
        <f>-1000/(B4-(1/(B11*B11)))*1/(B17)</f>
        <v>-0.007867147727270266</v>
      </c>
      <c r="C27" s="14" t="s">
        <v>16</v>
      </c>
      <c r="D27" s="15"/>
      <c r="E27" s="17" t="s">
        <v>25</v>
      </c>
    </row>
    <row r="28" s="1" customFormat="1" ht="12.75">
      <c r="E28" s="16"/>
    </row>
    <row r="29" spans="1:5" s="1" customFormat="1" ht="12.75">
      <c r="A29" s="11" t="s">
        <v>26</v>
      </c>
      <c r="B29" s="1">
        <f>1-B12*B12</f>
        <v>4.34739143539975E-06</v>
      </c>
      <c r="C29" s="11" t="s">
        <v>13</v>
      </c>
      <c r="E29" s="16"/>
    </row>
    <row r="30" spans="1:5" s="1" customFormat="1" ht="14.25" customHeight="1">
      <c r="A30" s="14" t="s">
        <v>14</v>
      </c>
      <c r="B30" s="15">
        <f>1/(B11*B11)</f>
        <v>4.347391435414185E-06</v>
      </c>
      <c r="C30" s="14" t="s">
        <v>27</v>
      </c>
      <c r="D30" s="15"/>
      <c r="E30" s="17" t="s">
        <v>28</v>
      </c>
    </row>
    <row r="31" spans="1:5" s="1" customFormat="1" ht="12.75">
      <c r="A31" s="11" t="s">
        <v>16</v>
      </c>
      <c r="B31" s="20">
        <f>0.001*B17/(B11*B11)</f>
        <v>1.7423854982580678</v>
      </c>
      <c r="C31" s="14" t="s">
        <v>29</v>
      </c>
      <c r="E31" s="17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emetral</dc:creator>
  <cp:keywords/>
  <dc:description/>
  <cp:lastModifiedBy>jwenning</cp:lastModifiedBy>
  <dcterms:created xsi:type="dcterms:W3CDTF">2007-08-15T13:09:43Z</dcterms:created>
  <dcterms:modified xsi:type="dcterms:W3CDTF">2008-09-21T14:24:36Z</dcterms:modified>
  <cp:category/>
  <cp:version/>
  <cp:contentType/>
  <cp:contentStatus/>
</cp:coreProperties>
</file>